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gemein\Desktop\Pfeile_Energie\"/>
    </mc:Choice>
  </mc:AlternateContent>
  <xr:revisionPtr revIDLastSave="0" documentId="13_ncr:1_{4C1F0ADA-C0EE-4298-A09E-9BD018C4BB95}" xr6:coauthVersionLast="45" xr6:coauthVersionMax="45" xr10:uidLastSave="{00000000-0000-0000-0000-000000000000}"/>
  <bookViews>
    <workbookView xWindow="-120" yWindow="-120" windowWidth="24240" windowHeight="13140" xr2:uid="{65A6EA27-CDD2-4F06-89A3-33F090923FCA}"/>
  </bookViews>
  <sheets>
    <sheet name="Messdaten" sheetId="2" r:id="rId1"/>
    <sheet name="Auszugsdiagramm" sheetId="4" r:id="rId2"/>
    <sheet name="Auszugsverhalten" sheetId="5" r:id="rId3"/>
  </sheets>
  <definedNames>
    <definedName name="_xlnm.Print_Area" localSheetId="1">Auszugsdiagramm!$A$1:$J$25</definedName>
    <definedName name="_xlnm.Print_Area" localSheetId="2">Auszugsverhalten!$A$1:$J$25</definedName>
    <definedName name="_xlnm.Print_Area" localSheetId="0">Messdaten!$A$1:$AE$17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D7" i="2"/>
  <c r="AE7" i="2"/>
  <c r="AC7" i="2"/>
  <c r="AF6" i="2"/>
  <c r="AF5" i="2"/>
  <c r="A1" i="5" l="1"/>
  <c r="A2" i="5"/>
  <c r="D15" i="2" l="1"/>
  <c r="N15" i="2" s="1"/>
  <c r="B17" i="2"/>
  <c r="A2" i="4" l="1"/>
  <c r="A1" i="4"/>
  <c r="E2" i="2" l="1"/>
  <c r="F2" i="2" l="1"/>
  <c r="F6" i="2" s="1"/>
  <c r="E3" i="2"/>
  <c r="E5" i="2" l="1"/>
  <c r="F5" i="2"/>
  <c r="G2" i="2"/>
  <c r="F3" i="2"/>
  <c r="H2" i="2" l="1"/>
  <c r="G5" i="2" s="1"/>
  <c r="G3" i="2"/>
  <c r="G6" i="2"/>
  <c r="I2" i="2" l="1"/>
  <c r="H5" i="2" s="1"/>
  <c r="H3" i="2"/>
  <c r="H6" i="2"/>
  <c r="J2" i="2" l="1"/>
  <c r="I3" i="2"/>
  <c r="I5" i="2"/>
  <c r="I6" i="2"/>
  <c r="K2" i="2" l="1"/>
  <c r="J5" i="2" s="1"/>
  <c r="J3" i="2"/>
  <c r="J6" i="2"/>
  <c r="L2" i="2" l="1"/>
  <c r="K3" i="2"/>
  <c r="K5" i="2"/>
  <c r="K6" i="2"/>
  <c r="M2" i="2" l="1"/>
  <c r="L3" i="2"/>
  <c r="L6" i="2"/>
  <c r="L5" i="2"/>
  <c r="N2" i="2" l="1"/>
  <c r="M3" i="2"/>
  <c r="M6" i="2"/>
  <c r="M5" i="2"/>
  <c r="O2" i="2" l="1"/>
  <c r="N3" i="2"/>
  <c r="N6" i="2"/>
  <c r="N5" i="2"/>
  <c r="P2" i="2" l="1"/>
  <c r="O3" i="2"/>
  <c r="O6" i="2"/>
  <c r="O5" i="2"/>
  <c r="Q2" i="2" l="1"/>
  <c r="P3" i="2"/>
  <c r="P6" i="2"/>
  <c r="P5" i="2"/>
  <c r="R2" i="2" l="1"/>
  <c r="Q3" i="2"/>
  <c r="Q5" i="2"/>
  <c r="Q6" i="2"/>
  <c r="S2" i="2" l="1"/>
  <c r="R3" i="2"/>
  <c r="R5" i="2"/>
  <c r="R6" i="2"/>
  <c r="T2" i="2" l="1"/>
  <c r="S5" i="2" s="1"/>
  <c r="S3" i="2"/>
  <c r="S6" i="2"/>
  <c r="U2" i="2" l="1"/>
  <c r="T5" i="2" s="1"/>
  <c r="T3" i="2"/>
  <c r="T6" i="2"/>
  <c r="V2" i="2" l="1"/>
  <c r="U3" i="2"/>
  <c r="U6" i="2"/>
  <c r="U5" i="2"/>
  <c r="W2" i="2" l="1"/>
  <c r="V5" i="2" s="1"/>
  <c r="V3" i="2"/>
  <c r="V6" i="2"/>
  <c r="X2" i="2" l="1"/>
  <c r="W5" i="2" s="1"/>
  <c r="W3" i="2"/>
  <c r="W6" i="2"/>
  <c r="Y2" i="2" l="1"/>
  <c r="X5" i="2" s="1"/>
  <c r="X3" i="2"/>
  <c r="X6" i="2"/>
  <c r="Z2" i="2" l="1"/>
  <c r="Y5" i="2" s="1"/>
  <c r="Y3" i="2"/>
  <c r="Y6" i="2"/>
  <c r="AA2" i="2" l="1"/>
  <c r="Z3" i="2"/>
  <c r="Z5" i="2"/>
  <c r="Z6" i="2"/>
  <c r="AB2" i="2" l="1"/>
  <c r="AA3" i="2"/>
  <c r="AA5" i="2"/>
  <c r="AA6" i="2"/>
  <c r="AC2" i="2" l="1"/>
  <c r="AB3" i="2"/>
  <c r="AB6" i="2"/>
  <c r="D12" i="2" s="1"/>
  <c r="AB5" i="2"/>
  <c r="AD2" i="2" l="1"/>
  <c r="AC3" i="2"/>
  <c r="AC6" i="2"/>
  <c r="AC5" i="2"/>
  <c r="AE2" i="2" l="1"/>
  <c r="AD3" i="2"/>
  <c r="AD6" i="2"/>
  <c r="AD5" i="2"/>
  <c r="AE3" i="2" l="1"/>
  <c r="AE5" i="2"/>
  <c r="AE6" i="2"/>
  <c r="D18" i="2" l="1"/>
  <c r="N12" i="2"/>
</calcChain>
</file>

<file path=xl/sharedStrings.xml><?xml version="1.0" encoding="utf-8"?>
<sst xmlns="http://schemas.openxmlformats.org/spreadsheetml/2006/main" count="32" uniqueCount="32">
  <si>
    <t>Bogen</t>
  </si>
  <si>
    <t>Hersteller</t>
  </si>
  <si>
    <t>Modell</t>
  </si>
  <si>
    <t>Pfeil</t>
  </si>
  <si>
    <t>Pfeilschaft</t>
  </si>
  <si>
    <t>Pfeillänge (A.T.A.)</t>
  </si>
  <si>
    <t>Gewicht Front</t>
  </si>
  <si>
    <t>F.O.C.</t>
  </si>
  <si>
    <t>Zuggewicht</t>
  </si>
  <si>
    <t>Effizienz</t>
  </si>
  <si>
    <t>Gespeicherte Energie des Bogens (in Joule)</t>
  </si>
  <si>
    <t>Kinetische Energie des Pfeils (in Joule)</t>
  </si>
  <si>
    <t>letzter regulärer Datenpunkt bis Auszugslänge</t>
  </si>
  <si>
    <t>Auszugsverhalten des Bogens</t>
  </si>
  <si>
    <t>Auszugslänge (A.T.A.)</t>
  </si>
  <si>
    <t>spez. Pfeilgewicht</t>
  </si>
  <si>
    <t>Gespeicherte Energie des Bogens (in ft.lbs.)</t>
  </si>
  <si>
    <t>"Dreieck"</t>
  </si>
  <si>
    <t>"Rechteck"</t>
  </si>
  <si>
    <t>Zuggewicht @ 28 Zoll (A.T.A.)</t>
  </si>
  <si>
    <t>2. Zuggewichts-Messwerte eintragen</t>
  </si>
  <si>
    <t>Anleitung - bitte in dieser Reihenfolge vorgehen:</t>
  </si>
  <si>
    <t>Kinetische Energie des Pfeils (in ft.lbs.)</t>
  </si>
  <si>
    <t>Zuggewichtsveränderung</t>
  </si>
  <si>
    <t>Auszugslänge (DLPP)</t>
  </si>
  <si>
    <t>3. Pfeildaten eingeben (*=Pflichtfeld)</t>
  </si>
  <si>
    <t>1. Bogendaten eintragen (*=Pflichtfeld)</t>
  </si>
  <si>
    <t>pers. Auszugslänge (A.T.A.)*</t>
  </si>
  <si>
    <t>Zuggewicht @ pers. Auszugslänge*</t>
  </si>
  <si>
    <t>Standhöhe*</t>
  </si>
  <si>
    <t>Pfeilgewicht*</t>
  </si>
  <si>
    <t>Abschussgeschwindigkeit*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</si>
</sst>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\ \Z\o\l\l;\-#,##0.0\ \Z\o\l\l"/>
    <numFmt numFmtId="165" formatCode="#,##0.00\ \Z\o\l\l;\-#,##0.00\ \Z\o\l\l"/>
    <numFmt numFmtId="166" formatCode="#,##0\ &quot;grs.&quot;;\-#,##0\ &quot;grs.&quot;"/>
    <numFmt numFmtId="167" formatCode="#,##0\ &quot;fps.&quot;;\-#,##0\ &quot;fps.&quot;"/>
    <numFmt numFmtId="168" formatCode="#,##0.00_ ;\-#,##0.00\ "/>
    <numFmt numFmtId="169" formatCode="0.0000"/>
    <numFmt numFmtId="170" formatCode="#,##0.0\ &quot;lb.&quot;;\-#,##0.0\ &quot;lb.&quot;"/>
    <numFmt numFmtId="171" formatCode="#,##0.0\ &quot;gpp.&quot;;\-#,##0.0\ &quot;gpp.&quot;"/>
    <numFmt numFmtId="172" formatCode="#,##0.0\ &quot;grs.&quot;;\-#,##0.0\ &quot;grs.&quot;"/>
    <numFmt numFmtId="173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Open Sans"/>
      <family val="2"/>
    </font>
    <font>
      <sz val="11"/>
      <color theme="1"/>
      <name val="Open Sans"/>
      <family val="2"/>
    </font>
    <font>
      <sz val="11"/>
      <name val="Open Sans"/>
      <family val="2"/>
    </font>
    <font>
      <sz val="11"/>
      <color theme="0"/>
      <name val="Open Sans"/>
      <family val="2"/>
    </font>
    <font>
      <b/>
      <sz val="11"/>
      <color theme="1"/>
      <name val="Open Sans"/>
      <family val="2"/>
    </font>
    <font>
      <b/>
      <u/>
      <sz val="11"/>
      <color rgb="FFFF0000"/>
      <name val="Open Sans"/>
      <family val="2"/>
    </font>
    <font>
      <b/>
      <sz val="11"/>
      <color rgb="FFFF0000"/>
      <name val="Open Sans"/>
      <family val="2"/>
    </font>
    <font>
      <b/>
      <sz val="16"/>
      <color theme="1"/>
      <name val="Open Sans"/>
      <family val="2"/>
    </font>
    <font>
      <sz val="14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168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</xf>
    <xf numFmtId="2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7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</xf>
    <xf numFmtId="2" fontId="6" fillId="0" borderId="0" xfId="0" applyNumberFormat="1" applyFont="1" applyAlignment="1" applyProtection="1">
      <alignment horizontal="center" vertical="center"/>
    </xf>
    <xf numFmtId="169" fontId="6" fillId="0" borderId="0" xfId="0" applyNumberFormat="1" applyFont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top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2" fontId="7" fillId="3" borderId="1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72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Alignment="1" applyProtection="1">
      <alignment horizontal="center" vertical="center"/>
      <protection locked="0"/>
    </xf>
    <xf numFmtId="10" fontId="4" fillId="2" borderId="1" xfId="0" applyNumberFormat="1" applyFont="1" applyFill="1" applyBorder="1" applyAlignment="1" applyProtection="1">
      <alignment horizontal="center" vertical="center"/>
      <protection locked="0"/>
    </xf>
    <xf numFmtId="167" fontId="4" fillId="2" borderId="1" xfId="0" applyNumberFormat="1" applyFont="1" applyFill="1" applyBorder="1" applyAlignment="1" applyProtection="1">
      <alignment horizontal="center" vertical="center"/>
      <protection locked="0"/>
    </xf>
    <xf numFmtId="171" fontId="4" fillId="2" borderId="1" xfId="0" applyNumberFormat="1" applyFont="1" applyFill="1" applyBorder="1" applyAlignment="1" applyProtection="1">
      <alignment horizontal="center" vertical="center"/>
    </xf>
    <xf numFmtId="9" fontId="7" fillId="3" borderId="1" xfId="1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8" fillId="0" borderId="0" xfId="0" applyFont="1" applyAlignment="1" applyProtection="1">
      <alignment vertical="top"/>
    </xf>
    <xf numFmtId="0" fontId="10" fillId="0" borderId="0" xfId="0" applyFont="1" applyProtection="1"/>
    <xf numFmtId="0" fontId="11" fillId="0" borderId="0" xfId="0" applyFont="1" applyProtection="1"/>
    <xf numFmtId="173" fontId="5" fillId="2" borderId="1" xfId="0" applyNumberFormat="1" applyFont="1" applyFill="1" applyBorder="1" applyAlignment="1" applyProtection="1">
      <alignment horizontal="center" vertical="center"/>
      <protection locked="0"/>
    </xf>
    <xf numFmtId="173" fontId="4" fillId="2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top"/>
    </xf>
    <xf numFmtId="173" fontId="6" fillId="0" borderId="0" xfId="0" applyNumberFormat="1" applyFont="1" applyAlignment="1" applyProtection="1">
      <alignment horizontal="center" vertical="top"/>
    </xf>
    <xf numFmtId="0" fontId="6" fillId="0" borderId="0" xfId="0" applyNumberFormat="1" applyFont="1" applyAlignment="1" applyProtection="1">
      <alignment horizontal="center" vertical="center"/>
    </xf>
    <xf numFmtId="2" fontId="7" fillId="3" borderId="3" xfId="0" applyNumberFormat="1" applyFont="1" applyFill="1" applyBorder="1" applyAlignment="1" applyProtection="1">
      <alignment horizontal="center" vertical="center"/>
    </xf>
    <xf numFmtId="2" fontId="7" fillId="3" borderId="4" xfId="0" applyNumberFormat="1" applyFont="1" applyFill="1" applyBorder="1" applyAlignment="1" applyProtection="1">
      <alignment horizontal="center" vertical="center"/>
    </xf>
    <xf numFmtId="2" fontId="7" fillId="3" borderId="5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7145168121969"/>
          <c:y val="6.3854024958376374E-2"/>
          <c:w val="0.85817601455292503"/>
          <c:h val="0.79871305528700298"/>
        </c:manualLayout>
      </c:layout>
      <c:lineChart>
        <c:grouping val="standard"/>
        <c:varyColors val="0"/>
        <c:ser>
          <c:idx val="1"/>
          <c:order val="0"/>
          <c:tx>
            <c:strRef>
              <c:f>Messdaten!$D$4</c:f>
              <c:strCache>
                <c:ptCount val="1"/>
                <c:pt idx="0">
                  <c:v>Zuggewicht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Messdaten!$E$2:$AE$2</c:f>
              <c:numCache>
                <c:formatCode>General</c:formatCode>
                <c:ptCount val="27"/>
                <c:pt idx="0" formatCode="0.00">
                  <c:v>1.75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Messdaten!$E$4:$AE$4</c:f>
              <c:numCache>
                <c:formatCode>0.0</c:formatCode>
                <c:ptCount val="27"/>
                <c:pt idx="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F7-4559-9451-946BB60C9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948448"/>
        <c:axId val="294210712"/>
      </c:lineChart>
      <c:catAx>
        <c:axId val="280948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4210712"/>
        <c:crosses val="autoZero"/>
        <c:auto val="1"/>
        <c:lblAlgn val="ctr"/>
        <c:lblOffset val="100"/>
        <c:noMultiLvlLbl val="0"/>
      </c:catAx>
      <c:valAx>
        <c:axId val="29421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94844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7145168121969"/>
          <c:y val="6.3854024958376374E-2"/>
          <c:w val="0.85817601455292503"/>
          <c:h val="0.79871305528700298"/>
        </c:manualLayout>
      </c:layout>
      <c:lineChart>
        <c:grouping val="standard"/>
        <c:varyColors val="0"/>
        <c:ser>
          <c:idx val="4"/>
          <c:order val="0"/>
          <c:tx>
            <c:strRef>
              <c:f>Messdaten!$D$7</c:f>
              <c:strCache>
                <c:ptCount val="1"/>
                <c:pt idx="0">
                  <c:v>Zuggewichtsveränderung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chemeClr val="bg1">
                    <a:lumMod val="6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Messdaten!$E$2:$AE$2</c:f>
              <c:numCache>
                <c:formatCode>General</c:formatCode>
                <c:ptCount val="27"/>
                <c:pt idx="0" formatCode="0.00">
                  <c:v>1.75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Messdaten!$E$7:$AE$7</c:f>
              <c:numCache>
                <c:formatCode>0.0</c:formatCode>
                <c:ptCount val="27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40-4C1A-875E-D7AB82DF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948448"/>
        <c:axId val="294210712"/>
      </c:lineChart>
      <c:catAx>
        <c:axId val="280948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4210712"/>
        <c:crosses val="autoZero"/>
        <c:auto val="1"/>
        <c:lblAlgn val="ctr"/>
        <c:lblOffset val="100"/>
        <c:noMultiLvlLbl val="0"/>
      </c:catAx>
      <c:valAx>
        <c:axId val="29421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094844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185736</xdr:rowOff>
    </xdr:from>
    <xdr:to>
      <xdr:col>7</xdr:col>
      <xdr:colOff>752474</xdr:colOff>
      <xdr:row>24</xdr:row>
      <xdr:rowOff>171450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AD61539-3591-4BD4-B79D-12D7FE621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714375</xdr:colOff>
      <xdr:row>22</xdr:row>
      <xdr:rowOff>38100</xdr:rowOff>
    </xdr:from>
    <xdr:to>
      <xdr:col>1</xdr:col>
      <xdr:colOff>133350</xdr:colOff>
      <xdr:row>23</xdr:row>
      <xdr:rowOff>19050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C3DD86CE-E964-4908-A9AE-85680C043D63}"/>
            </a:ext>
          </a:extLst>
        </xdr:cNvPr>
        <xdr:cNvSpPr/>
      </xdr:nvSpPr>
      <xdr:spPr>
        <a:xfrm>
          <a:off x="714375" y="4352925"/>
          <a:ext cx="180975" cy="1714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0.01408</cdr:x>
      <cdr:y>0.06271</cdr:y>
    </cdr:from>
    <cdr:to>
      <cdr:x>0.07668</cdr:x>
      <cdr:y>0.87457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F795CBE-6689-4E3C-8ECE-1F31656BDECC}"/>
            </a:ext>
          </a:extLst>
        </cdr:cNvPr>
        <cdr:cNvSpPr txBox="1"/>
      </cdr:nvSpPr>
      <cdr:spPr>
        <a:xfrm xmlns:a="http://schemas.openxmlformats.org/drawingml/2006/main" rot="16200000">
          <a:off x="-1419227" y="1766888"/>
          <a:ext cx="339090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400" b="1">
              <a:latin typeface="Open Sans" panose="020B0606030504020204" pitchFamily="34" charset="0"/>
            </a:rPr>
            <a:t>Zuggewicht in lb.</a:t>
          </a:r>
          <a:endParaRPr lang="de-DE" sz="1100" b="1">
            <a:latin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0.07825</cdr:x>
      <cdr:y>0.92246</cdr:y>
    </cdr:from>
    <cdr:to>
      <cdr:x>0.9734</cdr:x>
      <cdr:y>1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D4C2F90C-4EAA-492A-A3BD-34D9F9035A43}"/>
            </a:ext>
          </a:extLst>
        </cdr:cNvPr>
        <cdr:cNvSpPr txBox="1"/>
      </cdr:nvSpPr>
      <cdr:spPr>
        <a:xfrm xmlns:a="http://schemas.openxmlformats.org/drawingml/2006/main">
          <a:off x="476250" y="3852864"/>
          <a:ext cx="54483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400" b="1">
              <a:latin typeface="Open Sans" panose="020B0606030504020204" pitchFamily="34" charset="0"/>
            </a:rPr>
            <a:t>Auszugslänge in Zoll</a:t>
          </a:r>
          <a:endParaRPr lang="de-DE" sz="1100" b="1">
            <a:latin typeface="Open Sans" panose="020B0606030504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185736</xdr:rowOff>
    </xdr:from>
    <xdr:to>
      <xdr:col>7</xdr:col>
      <xdr:colOff>752474</xdr:colOff>
      <xdr:row>24</xdr:row>
      <xdr:rowOff>171450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0FF3005-3606-43A9-8634-1BAF28498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714375</xdr:colOff>
      <xdr:row>22</xdr:row>
      <xdr:rowOff>9525</xdr:rowOff>
    </xdr:from>
    <xdr:to>
      <xdr:col>1</xdr:col>
      <xdr:colOff>133350</xdr:colOff>
      <xdr:row>22</xdr:row>
      <xdr:rowOff>200025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6D69BCEA-E885-44AE-96E6-C98924ACC127}"/>
            </a:ext>
          </a:extLst>
        </xdr:cNvPr>
        <xdr:cNvSpPr/>
      </xdr:nvSpPr>
      <xdr:spPr>
        <a:xfrm>
          <a:off x="714375" y="4752975"/>
          <a:ext cx="180975" cy="190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0.01408</cdr:x>
      <cdr:y>0.06271</cdr:y>
    </cdr:from>
    <cdr:to>
      <cdr:x>0.07668</cdr:x>
      <cdr:y>0.87457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F795CBE-6689-4E3C-8ECE-1F31656BDECC}"/>
            </a:ext>
          </a:extLst>
        </cdr:cNvPr>
        <cdr:cNvSpPr txBox="1"/>
      </cdr:nvSpPr>
      <cdr:spPr>
        <a:xfrm xmlns:a="http://schemas.openxmlformats.org/drawingml/2006/main" rot="16200000">
          <a:off x="-1419227" y="1766888"/>
          <a:ext cx="339090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400" b="1">
              <a:latin typeface="Open Sans" panose="020B0606030504020204" pitchFamily="34" charset="0"/>
            </a:rPr>
            <a:t>Zuggewichtsveränderung in lb.</a:t>
          </a:r>
          <a:endParaRPr lang="de-DE" sz="1100" b="1">
            <a:latin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0.07825</cdr:x>
      <cdr:y>0.92246</cdr:y>
    </cdr:from>
    <cdr:to>
      <cdr:x>0.9734</cdr:x>
      <cdr:y>1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D4C2F90C-4EAA-492A-A3BD-34D9F9035A43}"/>
            </a:ext>
          </a:extLst>
        </cdr:cNvPr>
        <cdr:cNvSpPr txBox="1"/>
      </cdr:nvSpPr>
      <cdr:spPr>
        <a:xfrm xmlns:a="http://schemas.openxmlformats.org/drawingml/2006/main">
          <a:off x="476250" y="3852864"/>
          <a:ext cx="54483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400" b="1">
              <a:latin typeface="Open Sans" panose="020B0606030504020204" pitchFamily="34" charset="0"/>
            </a:rPr>
            <a:t>Auszugslänge in Zoll</a:t>
          </a:r>
          <a:endParaRPr lang="de-DE" sz="1100" b="1">
            <a:latin typeface="Open Sans" panose="020B0606030504020204" pitchFamily="34" charset="0"/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7086-0DD4-4A8C-9B1C-860B1D073CC3}">
  <sheetPr>
    <pageSetUpPr fitToPage="1"/>
  </sheetPr>
  <dimension ref="A1:AH28"/>
  <sheetViews>
    <sheetView tabSelected="1" zoomScale="85" zoomScaleNormal="85" zoomScaleSheetLayoutView="85" workbookViewId="0">
      <selection activeCell="B2" sqref="B2"/>
    </sheetView>
  </sheetViews>
  <sheetFormatPr baseColWidth="10" defaultRowHeight="15" x14ac:dyDescent="0.25"/>
  <cols>
    <col min="1" max="1" width="35.28515625" style="7" customWidth="1"/>
    <col min="2" max="2" width="36.28515625" style="8" customWidth="1"/>
    <col min="3" max="3" width="11.42578125" style="7"/>
    <col min="4" max="4" width="23.7109375" style="7" customWidth="1"/>
    <col min="5" max="31" width="7" style="6" customWidth="1"/>
    <col min="32" max="32" width="42.5703125" style="9" bestFit="1" customWidth="1"/>
    <col min="33" max="33" width="11.42578125" style="10"/>
    <col min="34" max="16384" width="11.42578125" style="7"/>
  </cols>
  <sheetData>
    <row r="1" spans="1:34" s="1" customFormat="1" ht="26.25" customHeight="1" x14ac:dyDescent="0.25">
      <c r="A1" s="11" t="s">
        <v>0</v>
      </c>
      <c r="B1" s="12"/>
      <c r="C1" s="13"/>
      <c r="D1" s="11" t="s">
        <v>13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4"/>
      <c r="AG1" s="2"/>
    </row>
    <row r="2" spans="1:34" s="3" customFormat="1" ht="21.75" customHeight="1" x14ac:dyDescent="0.25">
      <c r="A2" s="15" t="s">
        <v>1</v>
      </c>
      <c r="B2" s="16"/>
      <c r="C2" s="15"/>
      <c r="D2" s="17" t="s">
        <v>14</v>
      </c>
      <c r="E2" s="18">
        <f>B7+1.75</f>
        <v>1.75</v>
      </c>
      <c r="F2" s="19">
        <f>IF(ROUNDUP(E2,0)=E2,E2+1,ROUNDUP(E2,0))</f>
        <v>2</v>
      </c>
      <c r="G2" s="19">
        <f>F2+1</f>
        <v>3</v>
      </c>
      <c r="H2" s="19">
        <f t="shared" ref="H2:AE2" si="0">G2+1</f>
        <v>4</v>
      </c>
      <c r="I2" s="19">
        <f t="shared" si="0"/>
        <v>5</v>
      </c>
      <c r="J2" s="19">
        <f t="shared" si="0"/>
        <v>6</v>
      </c>
      <c r="K2" s="19">
        <f t="shared" si="0"/>
        <v>7</v>
      </c>
      <c r="L2" s="19">
        <f t="shared" si="0"/>
        <v>8</v>
      </c>
      <c r="M2" s="19">
        <f t="shared" si="0"/>
        <v>9</v>
      </c>
      <c r="N2" s="19">
        <f t="shared" si="0"/>
        <v>10</v>
      </c>
      <c r="O2" s="19">
        <f t="shared" si="0"/>
        <v>11</v>
      </c>
      <c r="P2" s="19">
        <f t="shared" si="0"/>
        <v>12</v>
      </c>
      <c r="Q2" s="19">
        <f t="shared" si="0"/>
        <v>13</v>
      </c>
      <c r="R2" s="19">
        <f t="shared" si="0"/>
        <v>14</v>
      </c>
      <c r="S2" s="19">
        <f t="shared" si="0"/>
        <v>15</v>
      </c>
      <c r="T2" s="19">
        <f t="shared" si="0"/>
        <v>16</v>
      </c>
      <c r="U2" s="19">
        <f t="shared" si="0"/>
        <v>17</v>
      </c>
      <c r="V2" s="19">
        <f t="shared" si="0"/>
        <v>18</v>
      </c>
      <c r="W2" s="19">
        <f t="shared" si="0"/>
        <v>19</v>
      </c>
      <c r="X2" s="19">
        <f t="shared" si="0"/>
        <v>20</v>
      </c>
      <c r="Y2" s="19">
        <f t="shared" si="0"/>
        <v>21</v>
      </c>
      <c r="Z2" s="19">
        <f t="shared" si="0"/>
        <v>22</v>
      </c>
      <c r="AA2" s="19">
        <f t="shared" si="0"/>
        <v>23</v>
      </c>
      <c r="AB2" s="19">
        <f t="shared" si="0"/>
        <v>24</v>
      </c>
      <c r="AC2" s="19">
        <f t="shared" si="0"/>
        <v>25</v>
      </c>
      <c r="AD2" s="19">
        <f t="shared" si="0"/>
        <v>26</v>
      </c>
      <c r="AE2" s="19">
        <f t="shared" si="0"/>
        <v>27</v>
      </c>
      <c r="AF2" s="20" t="s">
        <v>12</v>
      </c>
      <c r="AG2" s="4"/>
    </row>
    <row r="3" spans="1:34" s="3" customFormat="1" ht="21.75" customHeight="1" x14ac:dyDescent="0.25">
      <c r="A3" s="15" t="s">
        <v>2</v>
      </c>
      <c r="B3" s="16"/>
      <c r="C3" s="15"/>
      <c r="D3" s="17" t="s">
        <v>24</v>
      </c>
      <c r="E3" s="18">
        <f>E2-1.75</f>
        <v>0</v>
      </c>
      <c r="F3" s="18">
        <f t="shared" ref="F3:AE3" si="1">F2-1.75</f>
        <v>0.25</v>
      </c>
      <c r="G3" s="18">
        <f t="shared" si="1"/>
        <v>1.25</v>
      </c>
      <c r="H3" s="18">
        <f t="shared" si="1"/>
        <v>2.25</v>
      </c>
      <c r="I3" s="18">
        <f t="shared" si="1"/>
        <v>3.25</v>
      </c>
      <c r="J3" s="18">
        <f t="shared" si="1"/>
        <v>4.25</v>
      </c>
      <c r="K3" s="18">
        <f t="shared" si="1"/>
        <v>5.25</v>
      </c>
      <c r="L3" s="18">
        <f t="shared" si="1"/>
        <v>6.25</v>
      </c>
      <c r="M3" s="18">
        <f t="shared" si="1"/>
        <v>7.25</v>
      </c>
      <c r="N3" s="18">
        <f t="shared" si="1"/>
        <v>8.25</v>
      </c>
      <c r="O3" s="18">
        <f t="shared" si="1"/>
        <v>9.25</v>
      </c>
      <c r="P3" s="18">
        <f t="shared" si="1"/>
        <v>10.25</v>
      </c>
      <c r="Q3" s="18">
        <f t="shared" si="1"/>
        <v>11.25</v>
      </c>
      <c r="R3" s="18">
        <f t="shared" si="1"/>
        <v>12.25</v>
      </c>
      <c r="S3" s="18">
        <f t="shared" si="1"/>
        <v>13.25</v>
      </c>
      <c r="T3" s="18">
        <f t="shared" si="1"/>
        <v>14.25</v>
      </c>
      <c r="U3" s="18">
        <f t="shared" si="1"/>
        <v>15.25</v>
      </c>
      <c r="V3" s="18">
        <f t="shared" si="1"/>
        <v>16.25</v>
      </c>
      <c r="W3" s="18">
        <f t="shared" si="1"/>
        <v>17.25</v>
      </c>
      <c r="X3" s="18">
        <f t="shared" si="1"/>
        <v>18.25</v>
      </c>
      <c r="Y3" s="18">
        <f t="shared" si="1"/>
        <v>19.25</v>
      </c>
      <c r="Z3" s="18">
        <f t="shared" si="1"/>
        <v>20.25</v>
      </c>
      <c r="AA3" s="18">
        <f t="shared" si="1"/>
        <v>21.25</v>
      </c>
      <c r="AB3" s="18">
        <f t="shared" si="1"/>
        <v>22.25</v>
      </c>
      <c r="AC3" s="18">
        <f t="shared" si="1"/>
        <v>23.25</v>
      </c>
      <c r="AD3" s="18">
        <f t="shared" si="1"/>
        <v>24.25</v>
      </c>
      <c r="AE3" s="18">
        <f t="shared" si="1"/>
        <v>25.25</v>
      </c>
      <c r="AF3" s="22"/>
      <c r="AG3" s="4"/>
    </row>
    <row r="4" spans="1:34" s="3" customFormat="1" ht="21.75" customHeight="1" x14ac:dyDescent="0.25">
      <c r="A4" s="15" t="s">
        <v>19</v>
      </c>
      <c r="B4" s="23"/>
      <c r="C4" s="15"/>
      <c r="D4" s="17" t="s">
        <v>8</v>
      </c>
      <c r="E4" s="21">
        <v>0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6"/>
      <c r="AF4" s="22"/>
      <c r="AG4" s="4"/>
      <c r="AH4" s="4"/>
    </row>
    <row r="5" spans="1:34" s="3" customFormat="1" ht="21.75" customHeight="1" x14ac:dyDescent="0.25">
      <c r="A5" s="15" t="s">
        <v>27</v>
      </c>
      <c r="B5" s="27"/>
      <c r="C5" s="15"/>
      <c r="D5" s="24" t="s">
        <v>17</v>
      </c>
      <c r="E5" s="25">
        <f>IF(E2&lt;ROUNDDOWN($B$5,0),0.5*(F4-E4)*(F2-E2)*0.453592*0.0254,0)</f>
        <v>0</v>
      </c>
      <c r="F5" s="25">
        <f>IF(F2&lt;ROUNDDOWN($B$5,0),0.5*(G4-F4)*(G2-F2)*0.453592*0.0254,0)</f>
        <v>0</v>
      </c>
      <c r="G5" s="25">
        <f>IF(G2&lt;ROUNDDOWN($B$5,0),0.5*(H4-G4)*(H2-G2)*0.453592*0.0254,0)</f>
        <v>0</v>
      </c>
      <c r="H5" s="25">
        <f>IF(H2&lt;ROUNDDOWN($B$5,0),0.5*(I4-H4)*(I2-H2)*0.453592*0.0254,0)</f>
        <v>0</v>
      </c>
      <c r="I5" s="25">
        <f>IF(I2&lt;ROUNDDOWN($B$5,0),0.5*(J4-I4)*(J2-I2)*0.453592*0.0254,0)</f>
        <v>0</v>
      </c>
      <c r="J5" s="25">
        <f>IF(J2&lt;ROUNDDOWN($B$5,0),0.5*(K4-J4)*(K2-J2)*0.453592*0.0254,0)</f>
        <v>0</v>
      </c>
      <c r="K5" s="25">
        <f>IF(K2&lt;ROUNDDOWN($B$5,0),0.5*(L4-K4)*(L2-K2)*0.453592*0.0254,0)</f>
        <v>0</v>
      </c>
      <c r="L5" s="25">
        <f>IF(L2&lt;ROUNDDOWN($B$5,0),0.5*(M4-L4)*(M2-L2)*0.453592*0.0254,0)</f>
        <v>0</v>
      </c>
      <c r="M5" s="25">
        <f>IF(M2&lt;ROUNDDOWN($B$5,0),0.5*(N4-M4)*(N2-M2)*0.453592*0.0254,0)</f>
        <v>0</v>
      </c>
      <c r="N5" s="25">
        <f>IF(N2&lt;ROUNDDOWN($B$5,0),0.5*(O4-N4)*(O2-N2)*0.453592*0.0254,0)</f>
        <v>0</v>
      </c>
      <c r="O5" s="25">
        <f>IF(O2&lt;ROUNDDOWN($B$5,0),0.5*(P4-O4)*(P2-O2)*0.453592*0.0254,0)</f>
        <v>0</v>
      </c>
      <c r="P5" s="25">
        <f>IF(P2&lt;ROUNDDOWN($B$5,0),0.5*(Q4-P4)*(Q2-P2)*0.453592*0.0254,0)</f>
        <v>0</v>
      </c>
      <c r="Q5" s="25">
        <f>IF(Q2&lt;ROUNDDOWN($B$5,0),0.5*(R4-Q4)*(R2-Q2)*0.453592*0.0254,0)</f>
        <v>0</v>
      </c>
      <c r="R5" s="25">
        <f>IF(R2&lt;ROUNDDOWN($B$5,0),0.5*(S4-R4)*(S2-R2)*0.453592*0.0254,0)</f>
        <v>0</v>
      </c>
      <c r="S5" s="25">
        <f>IF(S2&lt;ROUNDDOWN($B$5,0),0.5*(T4-S4)*(T2-S2)*0.453592*0.0254,0)</f>
        <v>0</v>
      </c>
      <c r="T5" s="25">
        <f>IF(T2&lt;ROUNDDOWN($B$5,0),0.5*(U4-T4)*(U2-T2)*0.453592*0.0254,0)</f>
        <v>0</v>
      </c>
      <c r="U5" s="25">
        <f>IF(U2&lt;ROUNDDOWN($B$5,0),0.5*(V4-U4)*(V2-U2)*0.453592*0.0254,0)</f>
        <v>0</v>
      </c>
      <c r="V5" s="25">
        <f>IF(V2&lt;ROUNDDOWN($B$5,0),0.5*(W4-V4)*(W2-V2)*0.453592*0.0254,0)</f>
        <v>0</v>
      </c>
      <c r="W5" s="25">
        <f>IF(W2&lt;ROUNDDOWN($B$5,0),0.5*(X4-W4)*(X2-W2)*0.453592*0.0254,0)</f>
        <v>0</v>
      </c>
      <c r="X5" s="25">
        <f>IF(X2&lt;ROUNDDOWN($B$5,0),0.5*(Y4-X4)*(Y2-X2)*0.453592*0.0254,0)</f>
        <v>0</v>
      </c>
      <c r="Y5" s="25">
        <f>IF(Y2&lt;ROUNDDOWN($B$5,0),0.5*(Z4-Y4)*(Z2-Y2)*0.453592*0.0254,0)</f>
        <v>0</v>
      </c>
      <c r="Z5" s="25">
        <f>IF(Z2&lt;ROUNDDOWN($B$5,0),0.5*(AA4-Z4)*(AA2-Z2)*0.453592*0.0254,0)</f>
        <v>0</v>
      </c>
      <c r="AA5" s="25">
        <f>IF(AA2&lt;ROUNDDOWN($B$5,0),0.5*(AB4-AA4)*(AB2-AA2)*0.453592*0.0254,0)</f>
        <v>0</v>
      </c>
      <c r="AB5" s="25">
        <f>IF(AB2&lt;ROUNDDOWN($B$5,0),0.5*(AC4-AB4)*(AC2-AB2)*0.453592*0.0254,0)</f>
        <v>0</v>
      </c>
      <c r="AC5" s="25">
        <f>IF(AC2&lt;ROUNDDOWN($B$5,0),0.5*(AD4-AC4)*(AD2-AC2)*0.453592*0.0254,0)</f>
        <v>0</v>
      </c>
      <c r="AD5" s="25">
        <f>IF(AD2&lt;ROUNDDOWN($B$5,0),0.5*(AE4-AD4)*(AE2-AD2)*0.453592*0.0254,0)</f>
        <v>0</v>
      </c>
      <c r="AE5" s="25">
        <f>IF(AE2&lt;ROUNDDOWN($B$5,0),0.5*(#REF!-AE4)*(AF2-AE2)*0.453592*0.0254,0)</f>
        <v>0</v>
      </c>
      <c r="AF5" s="26">
        <f>IF($B$5-ROUNDDOWN($B$5,0)=0,0,0.5*($B$5-ROUNDDOWN($B$5,0))*($B$6-HLOOKUP(ROUNDDOWN($B$5,0),$F$2:$AE$4,3,FALSE))*0.453592*0.0254)</f>
        <v>0</v>
      </c>
      <c r="AG5" s="5"/>
      <c r="AH5" s="4"/>
    </row>
    <row r="6" spans="1:34" s="3" customFormat="1" ht="21.75" customHeight="1" x14ac:dyDescent="0.25">
      <c r="A6" s="15" t="s">
        <v>28</v>
      </c>
      <c r="B6" s="23"/>
      <c r="C6" s="15"/>
      <c r="D6" s="22" t="s">
        <v>18</v>
      </c>
      <c r="E6" s="28"/>
      <c r="F6" s="28">
        <f>IF(AND(F2&gt;$B$7,F2&lt;ROUNDDOWN($B$5,0)),F4*0.453592*0.0254,0)</f>
        <v>0</v>
      </c>
      <c r="G6" s="28">
        <f>IF(AND(G2&gt;$B$7,G2&lt;ROUNDDOWN($B$5,0)),G4*0.453592*0.0254,0)</f>
        <v>0</v>
      </c>
      <c r="H6" s="28">
        <f>IF(AND(H2&gt;$B$7,H2&lt;ROUNDDOWN($B$5,0)),H4*0.453592*0.0254,0)</f>
        <v>0</v>
      </c>
      <c r="I6" s="28">
        <f>IF(AND(I2&gt;$B$7,I2&lt;ROUNDDOWN($B$5,0)),I4*0.453592*0.0254,0)</f>
        <v>0</v>
      </c>
      <c r="J6" s="28">
        <f>IF(AND(J2&gt;$B$7,J2&lt;ROUNDDOWN($B$5,0)),J4*0.453592*0.0254,0)</f>
        <v>0</v>
      </c>
      <c r="K6" s="28">
        <f>IF(AND(K2&gt;$B$7,K2&lt;ROUNDDOWN($B$5,0)),K4*0.453592*0.0254,0)</f>
        <v>0</v>
      </c>
      <c r="L6" s="28">
        <f>IF(AND(L2&gt;$B$7,L2&lt;ROUNDDOWN($B$5,0)),L4*0.453592*0.0254,0)</f>
        <v>0</v>
      </c>
      <c r="M6" s="28">
        <f>IF(AND(M2&gt;$B$7,M2&lt;ROUNDDOWN($B$5,0)),M4*0.453592*0.0254,0)</f>
        <v>0</v>
      </c>
      <c r="N6" s="28">
        <f>IF(AND(N2&gt;$B$7,N2&lt;ROUNDDOWN($B$5,0)),N4*0.453592*0.0254,0)</f>
        <v>0</v>
      </c>
      <c r="O6" s="28">
        <f>IF(AND(O2&gt;$B$7,O2&lt;ROUNDDOWN($B$5,0)),O4*0.453592*0.0254,0)</f>
        <v>0</v>
      </c>
      <c r="P6" s="28">
        <f>IF(AND(P2&gt;$B$7,P2&lt;ROUNDDOWN($B$5,0)),P4*0.453592*0.0254,0)</f>
        <v>0</v>
      </c>
      <c r="Q6" s="28">
        <f>IF(AND(Q2&gt;$B$7,Q2&lt;ROUNDDOWN($B$5,0)),Q4*0.453592*0.0254,0)</f>
        <v>0</v>
      </c>
      <c r="R6" s="28">
        <f>IF(AND(R2&gt;$B$7,R2&lt;ROUNDDOWN($B$5,0)),R4*0.453592*0.0254,0)</f>
        <v>0</v>
      </c>
      <c r="S6" s="28">
        <f>IF(AND(S2&gt;$B$7,S2&lt;ROUNDDOWN($B$5,0)),S4*0.453592*0.0254,0)</f>
        <v>0</v>
      </c>
      <c r="T6" s="28">
        <f>IF(AND(T2&gt;$B$7,T2&lt;ROUNDDOWN($B$5,0)),T4*0.453592*0.0254,0)</f>
        <v>0</v>
      </c>
      <c r="U6" s="28">
        <f>IF(AND(U2&gt;$B$7,U2&lt;ROUNDDOWN($B$5,0)),U4*0.453592*0.0254,0)</f>
        <v>0</v>
      </c>
      <c r="V6" s="28">
        <f>IF(AND(V2&gt;$B$7,V2&lt;ROUNDDOWN($B$5,0)),V4*0.453592*0.0254,0)</f>
        <v>0</v>
      </c>
      <c r="W6" s="28">
        <f>IF(AND(W2&gt;$B$7,W2&lt;ROUNDDOWN($B$5,0)),W4*0.453592*0.0254,0)</f>
        <v>0</v>
      </c>
      <c r="X6" s="28">
        <f>IF(AND(X2&gt;$B$7,X2&lt;ROUNDDOWN($B$5,0)),X4*0.453592*0.0254,0)</f>
        <v>0</v>
      </c>
      <c r="Y6" s="28">
        <f>IF(AND(Y2&gt;$B$7,Y2&lt;ROUNDDOWN($B$5,0)),Y4*0.453592*0.0254,0)</f>
        <v>0</v>
      </c>
      <c r="Z6" s="28">
        <f>IF(AND(Z2&gt;$B$7,Z2&lt;ROUNDDOWN($B$5,0)),Z4*0.453592*0.0254,0)</f>
        <v>0</v>
      </c>
      <c r="AA6" s="28">
        <f>IF(AND(AA2&gt;$B$7,AA2&lt;ROUNDDOWN($B$5,0)),AA4*0.453592*0.0254,0)</f>
        <v>0</v>
      </c>
      <c r="AB6" s="28">
        <f>IF(AND(AB2&gt;$B$7,AB2&lt;ROUNDDOWN($B$5,0)),AB4*0.453592*0.0254,0)</f>
        <v>0</v>
      </c>
      <c r="AC6" s="28">
        <f>IF(AND(AC2&gt;$B$7,AC2&lt;ROUNDDOWN($B$5,0)),AC4*0.453592*0.0254,0)</f>
        <v>0</v>
      </c>
      <c r="AD6" s="28">
        <f>IF(AND(AD2&gt;$B$7,AD2&lt;ROUNDDOWN($B$5,0)),AD4*0.453592*0.0254,0)</f>
        <v>0</v>
      </c>
      <c r="AE6" s="28">
        <f>IF(AND(AE2&gt;$B$7,AE2&lt;ROUNDDOWN($B$5,0)),AE4*0.453592*0.0254,0)</f>
        <v>0</v>
      </c>
      <c r="AF6" s="26">
        <f>IF($B$5-ROUNDDOWN($B$5,0)=0,0,($B$5-ROUNDDOWN($B$5,0))*(HLOOKUP(ROUNDDOWN($B$5,0),$F$2:$AE$4,3,FALSE))*0.453592*0.0254)</f>
        <v>0</v>
      </c>
      <c r="AG6" s="4"/>
      <c r="AH6" s="4"/>
    </row>
    <row r="7" spans="1:34" s="3" customFormat="1" ht="21.75" customHeight="1" x14ac:dyDescent="0.25">
      <c r="A7" s="15" t="s">
        <v>29</v>
      </c>
      <c r="B7" s="27"/>
      <c r="C7" s="15"/>
      <c r="D7" s="22" t="s">
        <v>23</v>
      </c>
      <c r="E7" s="48"/>
      <c r="F7" s="49" t="e">
        <f t="shared" ref="F7:AB7" si="2">IF(F4&lt;&gt;"",F4-E4,#N/A)</f>
        <v>#N/A</v>
      </c>
      <c r="G7" s="49" t="e">
        <f t="shared" si="2"/>
        <v>#N/A</v>
      </c>
      <c r="H7" s="49" t="e">
        <f t="shared" si="2"/>
        <v>#N/A</v>
      </c>
      <c r="I7" s="49" t="e">
        <f t="shared" si="2"/>
        <v>#N/A</v>
      </c>
      <c r="J7" s="49" t="e">
        <f t="shared" si="2"/>
        <v>#N/A</v>
      </c>
      <c r="K7" s="49" t="e">
        <f t="shared" si="2"/>
        <v>#N/A</v>
      </c>
      <c r="L7" s="49" t="e">
        <f t="shared" si="2"/>
        <v>#N/A</v>
      </c>
      <c r="M7" s="49" t="e">
        <f t="shared" si="2"/>
        <v>#N/A</v>
      </c>
      <c r="N7" s="49" t="e">
        <f t="shared" si="2"/>
        <v>#N/A</v>
      </c>
      <c r="O7" s="49" t="e">
        <f t="shared" si="2"/>
        <v>#N/A</v>
      </c>
      <c r="P7" s="49" t="e">
        <f t="shared" si="2"/>
        <v>#N/A</v>
      </c>
      <c r="Q7" s="49" t="e">
        <f t="shared" si="2"/>
        <v>#N/A</v>
      </c>
      <c r="R7" s="49" t="e">
        <f t="shared" si="2"/>
        <v>#N/A</v>
      </c>
      <c r="S7" s="49" t="e">
        <f t="shared" si="2"/>
        <v>#N/A</v>
      </c>
      <c r="T7" s="49" t="e">
        <f t="shared" si="2"/>
        <v>#N/A</v>
      </c>
      <c r="U7" s="49" t="e">
        <f t="shared" si="2"/>
        <v>#N/A</v>
      </c>
      <c r="V7" s="49" t="e">
        <f t="shared" si="2"/>
        <v>#N/A</v>
      </c>
      <c r="W7" s="49" t="e">
        <f t="shared" si="2"/>
        <v>#N/A</v>
      </c>
      <c r="X7" s="49" t="e">
        <f t="shared" si="2"/>
        <v>#N/A</v>
      </c>
      <c r="Y7" s="49" t="e">
        <f t="shared" si="2"/>
        <v>#N/A</v>
      </c>
      <c r="Z7" s="49" t="e">
        <f t="shared" si="2"/>
        <v>#N/A</v>
      </c>
      <c r="AA7" s="49" t="e">
        <f t="shared" si="2"/>
        <v>#N/A</v>
      </c>
      <c r="AB7" s="49" t="e">
        <f t="shared" si="2"/>
        <v>#N/A</v>
      </c>
      <c r="AC7" s="49" t="e">
        <f>IF(AC4&lt;&gt;"",AC4-AB4,#N/A)</f>
        <v>#N/A</v>
      </c>
      <c r="AD7" s="49" t="e">
        <f t="shared" ref="AD7:AE7" si="3">IF(AD4&lt;&gt;"",AD4-AC4,#N/A)</f>
        <v>#N/A</v>
      </c>
      <c r="AE7" s="49" t="e">
        <f t="shared" si="3"/>
        <v>#N/A</v>
      </c>
      <c r="AF7" s="50"/>
      <c r="AG7" s="4"/>
      <c r="AH7" s="4"/>
    </row>
    <row r="8" spans="1:34" ht="16.5" x14ac:dyDescent="0.3">
      <c r="A8" s="29"/>
      <c r="B8" s="30"/>
      <c r="C8" s="29"/>
      <c r="D8" s="22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H8" s="10"/>
    </row>
    <row r="9" spans="1:34" ht="16.5" x14ac:dyDescent="0.3">
      <c r="A9" s="29"/>
      <c r="B9" s="30"/>
      <c r="C9" s="29"/>
      <c r="D9" s="5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56"/>
      <c r="AH9" s="10"/>
    </row>
    <row r="10" spans="1:34" s="1" customFormat="1" ht="26.25" customHeight="1" x14ac:dyDescent="0.3">
      <c r="A10" s="11" t="s">
        <v>3</v>
      </c>
      <c r="B10" s="12"/>
      <c r="C10" s="13"/>
      <c r="D10" s="55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56"/>
      <c r="AG10" s="2"/>
    </row>
    <row r="11" spans="1:34" s="3" customFormat="1" ht="21.75" customHeight="1" x14ac:dyDescent="0.25">
      <c r="A11" s="15" t="s">
        <v>4</v>
      </c>
      <c r="B11" s="16"/>
      <c r="C11" s="15"/>
      <c r="D11" s="11" t="s">
        <v>10</v>
      </c>
      <c r="E11" s="12"/>
      <c r="F11" s="12"/>
      <c r="G11" s="12"/>
      <c r="H11" s="11"/>
      <c r="I11" s="12"/>
      <c r="J11" s="12"/>
      <c r="K11" s="12"/>
      <c r="L11" s="12"/>
      <c r="M11" s="12"/>
      <c r="N11" s="11" t="s">
        <v>16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4"/>
      <c r="AG11" s="4"/>
    </row>
    <row r="12" spans="1:34" s="3" customFormat="1" ht="21.75" customHeight="1" x14ac:dyDescent="0.25">
      <c r="A12" s="15" t="s">
        <v>5</v>
      </c>
      <c r="B12" s="34"/>
      <c r="C12" s="15"/>
      <c r="D12" s="33" t="str">
        <f>IF(AND(B5&lt;&gt;"",B6&lt;&gt;"",B7&lt;&gt;"",F4&lt;&gt;""),SUM(E5:AF6)*9.81,"")</f>
        <v/>
      </c>
      <c r="E12" s="31"/>
      <c r="F12" s="31"/>
      <c r="G12" s="31"/>
      <c r="H12" s="31"/>
      <c r="I12" s="31"/>
      <c r="J12" s="31"/>
      <c r="K12" s="31"/>
      <c r="L12" s="31"/>
      <c r="M12" s="31"/>
      <c r="N12" s="51" t="str">
        <f>IF(AND(B5&lt;&gt;"",B6&lt;&gt;"",B7&lt;&gt;"",F4&lt;&gt;""),D12*0.737562,"")</f>
        <v/>
      </c>
      <c r="O12" s="52"/>
      <c r="P12" s="52"/>
      <c r="Q12" s="52"/>
      <c r="R12" s="5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19"/>
      <c r="AG12" s="4"/>
    </row>
    <row r="13" spans="1:34" s="3" customFormat="1" ht="21.75" customHeight="1" x14ac:dyDescent="0.25">
      <c r="A13" s="15" t="s">
        <v>30</v>
      </c>
      <c r="B13" s="35"/>
      <c r="C13" s="15"/>
      <c r="D13" s="15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19"/>
      <c r="AG13" s="4"/>
    </row>
    <row r="14" spans="1:34" s="3" customFormat="1" ht="21.75" customHeight="1" x14ac:dyDescent="0.25">
      <c r="A14" s="15" t="s">
        <v>6</v>
      </c>
      <c r="B14" s="36"/>
      <c r="C14" s="15"/>
      <c r="D14" s="11" t="s">
        <v>11</v>
      </c>
      <c r="E14" s="31"/>
      <c r="F14" s="31"/>
      <c r="G14" s="31"/>
      <c r="H14" s="31"/>
      <c r="I14" s="31"/>
      <c r="J14" s="31"/>
      <c r="K14" s="31"/>
      <c r="L14" s="31"/>
      <c r="M14" s="31"/>
      <c r="N14" s="11" t="s">
        <v>22</v>
      </c>
      <c r="O14" s="12"/>
      <c r="P14" s="12"/>
      <c r="Q14" s="12"/>
      <c r="R14" s="12"/>
      <c r="S14" s="15"/>
      <c r="T14" s="15"/>
      <c r="U14" s="15"/>
      <c r="V14" s="15"/>
      <c r="W14" s="31"/>
      <c r="X14" s="31"/>
      <c r="Y14" s="31"/>
      <c r="Z14" s="31"/>
      <c r="AA14" s="31"/>
      <c r="AB14" s="31"/>
      <c r="AC14" s="31"/>
      <c r="AD14" s="31"/>
      <c r="AE14" s="31"/>
      <c r="AF14" s="19"/>
      <c r="AG14" s="4"/>
    </row>
    <row r="15" spans="1:34" s="3" customFormat="1" ht="21.75" customHeight="1" x14ac:dyDescent="0.25">
      <c r="A15" s="15" t="s">
        <v>7</v>
      </c>
      <c r="B15" s="37"/>
      <c r="C15" s="15"/>
      <c r="D15" s="33" t="str">
        <f>IF(AND(B5&lt;&gt;"",B6&lt;&gt;"",B7&lt;&gt;"",F4&lt;&gt;""),0.5*(B13*0.0000647989)*(B16*0.3048)^2,"")</f>
        <v/>
      </c>
      <c r="E15" s="31"/>
      <c r="F15" s="31"/>
      <c r="G15" s="31"/>
      <c r="H15" s="31"/>
      <c r="I15" s="31"/>
      <c r="J15" s="31"/>
      <c r="K15" s="31"/>
      <c r="L15" s="31"/>
      <c r="M15" s="31"/>
      <c r="N15" s="51" t="str">
        <f>IF(AND(B5&lt;&gt;"",B6&lt;&gt;"",B7&lt;&gt;"",F4&lt;&gt;""),D15*0.737562,"")</f>
        <v/>
      </c>
      <c r="O15" s="52"/>
      <c r="P15" s="52"/>
      <c r="Q15" s="52"/>
      <c r="R15" s="5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19"/>
      <c r="AG15" s="4"/>
    </row>
    <row r="16" spans="1:34" s="3" customFormat="1" ht="21.75" customHeight="1" x14ac:dyDescent="0.25">
      <c r="A16" s="15" t="s">
        <v>31</v>
      </c>
      <c r="B16" s="38"/>
      <c r="C16" s="15"/>
      <c r="D16" s="15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19"/>
      <c r="AG16" s="4"/>
    </row>
    <row r="17" spans="1:33" s="3" customFormat="1" ht="21.75" customHeight="1" x14ac:dyDescent="0.25">
      <c r="A17" s="15" t="s">
        <v>15</v>
      </c>
      <c r="B17" s="39" t="str">
        <f>IF(AND(B6&lt;&gt;"",B13&lt;&gt;""),B13/B6,"")</f>
        <v/>
      </c>
      <c r="C17" s="15"/>
      <c r="D17" s="11" t="s">
        <v>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19"/>
      <c r="AG17" s="4"/>
    </row>
    <row r="18" spans="1:33" s="3" customFormat="1" ht="21.75" customHeight="1" x14ac:dyDescent="0.25">
      <c r="A18" s="15"/>
      <c r="B18" s="25"/>
      <c r="C18" s="15"/>
      <c r="D18" s="40" t="str">
        <f>IF(AND(B5&lt;&gt;"",B6&lt;&gt;"",B7&lt;&gt;"",F4&lt;&gt;"",B13&lt;&gt;"",B16&lt;&gt;""),IFERROR(D15/D12,""),"")</f>
        <v/>
      </c>
      <c r="E18" s="31"/>
      <c r="F18" s="31"/>
      <c r="G18" s="31"/>
      <c r="H18" s="31"/>
      <c r="I18" s="31"/>
      <c r="J18" s="31"/>
      <c r="K18" s="31"/>
      <c r="L18" s="31"/>
      <c r="M18" s="31"/>
      <c r="N18" s="54"/>
      <c r="O18" s="54"/>
      <c r="P18" s="54"/>
      <c r="Q18" s="54"/>
      <c r="R18" s="5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19"/>
      <c r="AG18" s="4"/>
    </row>
    <row r="19" spans="1:33" ht="16.5" x14ac:dyDescent="0.3">
      <c r="A19" s="29"/>
      <c r="B19" s="30"/>
      <c r="C19" s="29"/>
      <c r="D19" s="29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19"/>
    </row>
    <row r="20" spans="1:33" ht="16.5" x14ac:dyDescent="0.3">
      <c r="A20" s="29"/>
      <c r="B20" s="30"/>
      <c r="C20" s="29"/>
      <c r="D20" s="29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1:33" s="1" customFormat="1" ht="21.75" customHeight="1" x14ac:dyDescent="0.3">
      <c r="A21" s="42" t="s">
        <v>21</v>
      </c>
      <c r="B21" s="12"/>
      <c r="C21" s="13"/>
      <c r="D21" s="29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2"/>
      <c r="AG21" s="2"/>
    </row>
    <row r="22" spans="1:33" ht="16.5" x14ac:dyDescent="0.3">
      <c r="A22" s="41" t="s">
        <v>26</v>
      </c>
      <c r="B22" s="30"/>
      <c r="C22" s="29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4"/>
    </row>
    <row r="23" spans="1:33" ht="16.5" x14ac:dyDescent="0.3">
      <c r="A23" s="41" t="s">
        <v>20</v>
      </c>
      <c r="B23" s="30"/>
      <c r="C23" s="29"/>
      <c r="D23" s="29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2"/>
    </row>
    <row r="24" spans="1:33" ht="16.5" x14ac:dyDescent="0.3">
      <c r="A24" s="41" t="s">
        <v>25</v>
      </c>
      <c r="B24" s="30"/>
      <c r="C24" s="29"/>
      <c r="D24" s="29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2"/>
    </row>
    <row r="25" spans="1:33" ht="16.5" x14ac:dyDescent="0.3">
      <c r="A25" s="29"/>
      <c r="B25" s="30"/>
      <c r="C25" s="29"/>
      <c r="D25" s="29"/>
      <c r="E25" s="47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2"/>
    </row>
    <row r="26" spans="1:33" ht="16.5" x14ac:dyDescent="0.3">
      <c r="A26" s="29"/>
      <c r="B26" s="30"/>
      <c r="C26" s="29"/>
      <c r="D26" s="29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</row>
    <row r="27" spans="1:33" ht="16.5" x14ac:dyDescent="0.3">
      <c r="A27" s="29"/>
      <c r="B27" s="30"/>
      <c r="C27" s="29"/>
      <c r="D27" s="29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2"/>
    </row>
    <row r="28" spans="1:33" ht="16.5" x14ac:dyDescent="0.3">
      <c r="D28" s="29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2"/>
    </row>
  </sheetData>
  <sheetProtection sheet="1" selectLockedCells="1"/>
  <mergeCells count="3">
    <mergeCell ref="N12:R12"/>
    <mergeCell ref="N15:R15"/>
    <mergeCell ref="N18:R18"/>
  </mergeCells>
  <pageMargins left="0.25" right="0.25" top="0.75" bottom="0.75" header="0.3" footer="0.3"/>
  <pageSetup paperSize="9" scale="5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6CD07-7003-46DA-B0E9-47D835BFC518}">
  <sheetPr>
    <pageSetUpPr fitToPage="1"/>
  </sheetPr>
  <dimension ref="A1:A2"/>
  <sheetViews>
    <sheetView zoomScaleNormal="100" workbookViewId="0"/>
  </sheetViews>
  <sheetFormatPr baseColWidth="10" defaultRowHeight="16.5" x14ac:dyDescent="0.3"/>
  <cols>
    <col min="1" max="16384" width="11.42578125" style="29"/>
  </cols>
  <sheetData>
    <row r="1" spans="1:1" ht="22.5" x14ac:dyDescent="0.4">
      <c r="A1" s="43" t="str">
        <f>CONCATENATE("Auszugsdiagramm",IF(OR(Messdaten!B3&lt;&gt;"",Messdaten!B2&lt;&gt;"")," - ",""),Messdaten!B2," ",Messdaten!B3)</f>
        <v xml:space="preserve">Auszugsdiagramm </v>
      </c>
    </row>
    <row r="2" spans="1:1" ht="21" x14ac:dyDescent="0.4">
      <c r="A2" s="44" t="str">
        <f>IF(Messdaten!B4&lt;&gt;"",CONCATENATE("Zuggewicht: ",Messdaten!B4," lb. @ 28 Zoll"),"")</f>
        <v/>
      </c>
    </row>
  </sheetData>
  <sheetProtection sheet="1" objects="1" scenarios="1" selectLockedCells="1"/>
  <pageMargins left="0.25" right="0.25" top="0.75" bottom="0.75" header="0.3" footer="0.3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2562E-CD9C-4A7D-954E-AEDA5BE9F8DF}">
  <sheetPr>
    <pageSetUpPr fitToPage="1"/>
  </sheetPr>
  <dimension ref="A1:A2"/>
  <sheetViews>
    <sheetView zoomScaleNormal="100" workbookViewId="0"/>
  </sheetViews>
  <sheetFormatPr baseColWidth="10" defaultRowHeight="16.5" x14ac:dyDescent="0.3"/>
  <cols>
    <col min="1" max="16384" width="11.42578125" style="29"/>
  </cols>
  <sheetData>
    <row r="1" spans="1:1" ht="22.5" x14ac:dyDescent="0.4">
      <c r="A1" s="43" t="str">
        <f>CONCATENATE("Auszugsverhalten",IF(OR(Messdaten!B3&lt;&gt;"",Messdaten!B2&lt;&gt;"")," - ",""),Messdaten!B2," ",Messdaten!B3)</f>
        <v xml:space="preserve">Auszugsverhalten </v>
      </c>
    </row>
    <row r="2" spans="1:1" ht="21" x14ac:dyDescent="0.4">
      <c r="A2" s="44" t="str">
        <f>IF(Messdaten!B4&lt;&gt;"",CONCATENATE("Zuggewicht: ",Messdaten!B4," lb. @ 28 Zoll"),"")</f>
        <v/>
      </c>
    </row>
  </sheetData>
  <sheetProtection sheet="1" objects="1" scenarios="1" selectLockedCells="1"/>
  <pageMargins left="0.25" right="0.25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Messdaten</vt:lpstr>
      <vt:lpstr>Auszugsdiagramm</vt:lpstr>
      <vt:lpstr>Auszugsverhalten</vt:lpstr>
      <vt:lpstr>Auszugsdiagramm!Druckbereich</vt:lpstr>
      <vt:lpstr>Auszugsverhalten!Druckbereich</vt:lpstr>
      <vt:lpstr>Messdaten!Druckbereich</vt:lpstr>
    </vt:vector>
  </TitlesOfParts>
  <Company>König u. Meyer GmbH u.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Goll Daniel</dc:creator>
  <cp:lastModifiedBy>Allgemein</cp:lastModifiedBy>
  <cp:lastPrinted>2020-07-15T06:22:58Z</cp:lastPrinted>
  <dcterms:created xsi:type="dcterms:W3CDTF">2020-06-26T07:24:25Z</dcterms:created>
  <dcterms:modified xsi:type="dcterms:W3CDTF">2020-08-16T04:58:03Z</dcterms:modified>
</cp:coreProperties>
</file>